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600" windowHeight="10447" activeTab="0"/>
  </bookViews>
  <sheets>
    <sheet name="Sheet1" sheetId="1" r:id="rId1"/>
  </sheets>
  <externalReferences>
    <externalReference r:id="rId4"/>
  </externalReferences>
  <definedNames/>
  <calcPr fullCalcOnLoad="1"/>
</workbook>
</file>

<file path=xl/sharedStrings.xml><?xml version="1.0" encoding="utf-8"?>
<sst xmlns="http://schemas.openxmlformats.org/spreadsheetml/2006/main" count="42" uniqueCount="36">
  <si>
    <t>Pension Adjustment Calculation for Seasonal Employees</t>
  </si>
  <si>
    <t>Inputs</t>
  </si>
  <si>
    <t>Name:</t>
  </si>
  <si>
    <t>Enter information in the highlighted boxes only. Instructions:</t>
  </si>
  <si>
    <t>Year</t>
  </si>
  <si>
    <t>YMPE</t>
  </si>
  <si>
    <t>Hired before January 1, 1993? (N or Y)</t>
  </si>
  <si>
    <t>N</t>
  </si>
  <si>
    <t>If member was hired before January 1, 1993, enter Y; if member was hired after December 31, 1992, enter N.</t>
  </si>
  <si>
    <t>Maximum PA</t>
  </si>
  <si>
    <t>Start Date for current year</t>
  </si>
  <si>
    <t>If member is a new employee, enter employee's enrolment date.  If member is returning from leave or layoff, enter the start date of January 1 in the current year.</t>
  </si>
  <si>
    <t>Days in year</t>
  </si>
  <si>
    <t>End Date for current year</t>
  </si>
  <si>
    <t>If the member terminated or is on leave or layoff at year end, enter the termination date or leave or layoff date.</t>
  </si>
  <si>
    <t>Salary Equivalent - General</t>
  </si>
  <si>
    <t>Max Service- Hours</t>
  </si>
  <si>
    <t>Potential Hours in year</t>
  </si>
  <si>
    <t>This calculates the total potential hours in a year, based on the start and end dates.</t>
  </si>
  <si>
    <t>Max Service - Calendar</t>
  </si>
  <si>
    <t>Actual Hours Worked during Year</t>
  </si>
  <si>
    <t>Enter number of pensionable hours for which member was paid during year.</t>
  </si>
  <si>
    <t>Actual Pensionable Salary for Year</t>
  </si>
  <si>
    <t>Enter member's pensionable salary for year.</t>
  </si>
  <si>
    <t>Annualized Salary</t>
  </si>
  <si>
    <t>This calculates the annualized salary for the member.</t>
  </si>
  <si>
    <t xml:space="preserve">Accrual Rate </t>
  </si>
  <si>
    <t xml:space="preserve"> </t>
  </si>
  <si>
    <t>This is the accrual rate for a General member.</t>
  </si>
  <si>
    <t>Pensionable Service for Year</t>
  </si>
  <si>
    <t>This is the calculated pensionable service for the year.</t>
  </si>
  <si>
    <t>Benefit Earned</t>
  </si>
  <si>
    <t>This is the Benefit Earned for the member</t>
  </si>
  <si>
    <t>Pension Adjustment</t>
  </si>
  <si>
    <t>This is the Pension Adjustment to report for the member.</t>
  </si>
  <si>
    <t>The above calculation pertains to the Municipal Employees' Pension Plan only and assumes the information entered by the user is correct.  The Employer is responsible for ensuring the accuracy of the Pension Adjustments reported on a member’s T4 and this calculation is a guide only.</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</si>
</sst>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000\ 000"/>
    <numFmt numFmtId="165" formatCode="_(* #,##0.00_);_(* \(#,##0.00\);_(* &quot;-&quot;??_);_(@_)"/>
    <numFmt numFmtId="166" formatCode="_(* #,##0_);_(* \(#,##0\);_(* &quot;-&quot;??_);_(@_)"/>
    <numFmt numFmtId="167" formatCode="dd\-mmm\-yyyy"/>
    <numFmt numFmtId="168" formatCode="_(* #,##0.0000_);_(* \(#,##0.0000\);_(* &quot;-&quot;??_);_(@_)"/>
    <numFmt numFmtId="169" formatCode="_(* #,##0.0_);_(* \(#,##0.0\);_(* &quot;-&quot;??_);_(@_)"/>
  </numFmts>
  <fonts count="3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Times New Roman"/>
      <family val="1"/>
    </font>
    <font>
      <b/>
      <sz val="14"/>
      <name val="Calibri"/>
      <family val="2"/>
    </font>
    <font>
      <sz val="11"/>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1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18"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2">
    <xf numFmtId="0" fontId="0" fillId="0" borderId="0" xfId="0" applyFont="1" applyAlignment="1">
      <alignment/>
    </xf>
    <xf numFmtId="0" fontId="19" fillId="0" borderId="0" xfId="56" applyFont="1" applyAlignment="1">
      <alignment horizontal="left" wrapText="1"/>
      <protection/>
    </xf>
    <xf numFmtId="0" fontId="20" fillId="0" borderId="0" xfId="56" applyFont="1" applyAlignment="1">
      <alignment wrapText="1"/>
      <protection/>
    </xf>
    <xf numFmtId="0" fontId="21" fillId="0" borderId="0" xfId="56" applyFont="1" applyAlignment="1">
      <alignment horizontal="left"/>
      <protection/>
    </xf>
    <xf numFmtId="0" fontId="21" fillId="0" borderId="0" xfId="56" applyFont="1" applyAlignment="1">
      <alignment horizontal="center" wrapText="1"/>
      <protection/>
    </xf>
    <xf numFmtId="0" fontId="21" fillId="0" borderId="0" xfId="56" applyFont="1" applyAlignment="1">
      <alignment wrapText="1"/>
      <protection/>
    </xf>
    <xf numFmtId="0" fontId="20" fillId="0" borderId="0" xfId="56" applyFont="1" applyAlignment="1">
      <alignment horizontal="right" wrapText="1"/>
      <protection/>
    </xf>
    <xf numFmtId="164" fontId="20" fillId="0" borderId="0" xfId="56" applyNumberFormat="1" applyFont="1" applyAlignment="1">
      <alignment wrapText="1"/>
      <protection/>
    </xf>
    <xf numFmtId="166" fontId="20" fillId="0" borderId="0" xfId="44" applyNumberFormat="1" applyFont="1" applyFill="1" applyAlignment="1">
      <alignment wrapText="1"/>
    </xf>
    <xf numFmtId="0" fontId="14" fillId="0" borderId="0" xfId="56" applyFont="1" applyAlignment="1">
      <alignment wrapText="1"/>
      <protection/>
    </xf>
    <xf numFmtId="0" fontId="20" fillId="0" borderId="10" xfId="56" applyFont="1" applyBorder="1" applyAlignment="1">
      <alignment wrapText="1"/>
      <protection/>
    </xf>
    <xf numFmtId="166" fontId="20" fillId="0" borderId="0" xfId="44" applyNumberFormat="1" applyFont="1" applyFill="1" applyAlignment="1">
      <alignment horizontal="left" wrapText="1"/>
    </xf>
    <xf numFmtId="2" fontId="20" fillId="0" borderId="10" xfId="56" applyNumberFormat="1" applyFont="1" applyBorder="1" applyAlignment="1">
      <alignment wrapText="1"/>
      <protection/>
    </xf>
    <xf numFmtId="0" fontId="20" fillId="0" borderId="0" xfId="56" applyFont="1" applyAlignment="1">
      <alignment horizontal="center" vertical="center" wrapText="1"/>
      <protection/>
    </xf>
    <xf numFmtId="2" fontId="20" fillId="0" borderId="0" xfId="56" applyNumberFormat="1" applyFont="1" applyAlignment="1">
      <alignment wrapText="1"/>
      <protection/>
    </xf>
    <xf numFmtId="168" fontId="20" fillId="0" borderId="0" xfId="44" applyNumberFormat="1" applyFont="1" applyFill="1" applyAlignment="1">
      <alignment wrapText="1"/>
    </xf>
    <xf numFmtId="0" fontId="20" fillId="0" borderId="0" xfId="56" applyFont="1">
      <alignment/>
      <protection/>
    </xf>
    <xf numFmtId="166" fontId="20" fillId="0" borderId="0" xfId="44" applyNumberFormat="1" applyFont="1" applyAlignment="1">
      <alignment/>
    </xf>
    <xf numFmtId="165" fontId="20" fillId="0" borderId="0" xfId="44" applyFont="1" applyFill="1" applyBorder="1" applyAlignment="1">
      <alignment wrapText="1"/>
    </xf>
    <xf numFmtId="165" fontId="20" fillId="0" borderId="0" xfId="44" applyFont="1" applyAlignment="1">
      <alignment wrapText="1"/>
    </xf>
    <xf numFmtId="169" fontId="20" fillId="0" borderId="0" xfId="44" applyNumberFormat="1" applyFont="1" applyAlignment="1">
      <alignment horizontal="right" wrapText="1"/>
    </xf>
    <xf numFmtId="0" fontId="37" fillId="0" borderId="0" xfId="56" applyFont="1" applyAlignment="1">
      <alignment wrapText="1"/>
      <protection/>
    </xf>
    <xf numFmtId="168" fontId="20" fillId="0" borderId="0" xfId="44" applyNumberFormat="1" applyFont="1" applyAlignment="1">
      <alignment wrapText="1"/>
    </xf>
    <xf numFmtId="165" fontId="20" fillId="0" borderId="0" xfId="44" applyFont="1" applyFill="1" applyAlignment="1">
      <alignment wrapText="1"/>
    </xf>
    <xf numFmtId="165" fontId="21" fillId="0" borderId="11" xfId="44" applyFont="1" applyBorder="1" applyAlignment="1">
      <alignment wrapText="1"/>
    </xf>
    <xf numFmtId="15" fontId="20" fillId="0" borderId="0" xfId="56" applyNumberFormat="1" applyFont="1" applyAlignment="1">
      <alignment wrapText="1"/>
      <protection/>
    </xf>
    <xf numFmtId="0" fontId="20" fillId="0" borderId="0" xfId="56" applyFont="1" applyAlignment="1">
      <alignment horizontal="center" wrapText="1"/>
      <protection/>
    </xf>
    <xf numFmtId="0" fontId="20" fillId="32" borderId="10" xfId="56" applyFont="1" applyFill="1" applyBorder="1" applyAlignment="1" applyProtection="1">
      <alignment horizontal="right" wrapText="1"/>
      <protection locked="0"/>
    </xf>
    <xf numFmtId="15" fontId="20" fillId="32" borderId="10" xfId="56" applyNumberFormat="1" applyFont="1" applyFill="1" applyBorder="1" applyAlignment="1" applyProtection="1">
      <alignment horizontal="center" wrapText="1"/>
      <protection locked="0"/>
    </xf>
    <xf numFmtId="167" fontId="20" fillId="32" borderId="10" xfId="56" applyNumberFormat="1" applyFont="1" applyFill="1" applyBorder="1" applyAlignment="1" applyProtection="1">
      <alignment wrapText="1"/>
      <protection locked="0"/>
    </xf>
    <xf numFmtId="166" fontId="20" fillId="32" borderId="10" xfId="44" applyNumberFormat="1" applyFont="1" applyFill="1" applyBorder="1" applyAlignment="1" applyProtection="1">
      <alignment wrapText="1"/>
      <protection locked="0"/>
    </xf>
    <xf numFmtId="165" fontId="20" fillId="32" borderId="10" xfId="44" applyFont="1" applyFill="1"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6"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6"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Pension%20Programs\MEPP\Reporting\Year%20End\2023\PA%20Calculators\2023%20PA%20Calculations%20Workboo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YMPE and CRA Max's"/>
      <sheetName val="Equivalent Salaries"/>
      <sheetName val="Max Sal and PA Current Year"/>
      <sheetName val="Max Sal and PA Next Year"/>
      <sheetName val="PA Emerg At or Over"/>
      <sheetName val="PA Emerg Below"/>
      <sheetName val="PA General At or Over"/>
      <sheetName val="PA General Below"/>
      <sheetName val="PAs 10 Month EEs"/>
      <sheetName val="PAs 12 Month EEs"/>
      <sheetName val="PA 10 Month EE"/>
      <sheetName val="PA 12 Month EE"/>
      <sheetName val="PA Seasonal EE"/>
    </sheetNames>
    <sheetDataSet>
      <sheetData sheetId="0">
        <row r="5">
          <cell r="C5">
            <v>2023</v>
          </cell>
        </row>
        <row r="7">
          <cell r="C7">
            <v>0.015</v>
          </cell>
        </row>
      </sheetData>
      <sheetData sheetId="1">
        <row r="3">
          <cell r="A3">
            <v>2021</v>
          </cell>
          <cell r="B3">
            <v>3245.56</v>
          </cell>
          <cell r="C3">
            <v>29210</v>
          </cell>
          <cell r="D3">
            <v>61600</v>
          </cell>
        </row>
        <row r="4">
          <cell r="A4">
            <v>2022</v>
          </cell>
          <cell r="B4">
            <v>3420</v>
          </cell>
          <cell r="C4">
            <v>30780</v>
          </cell>
          <cell r="D4">
            <v>64900</v>
          </cell>
        </row>
        <row r="5">
          <cell r="A5">
            <v>2023</v>
          </cell>
          <cell r="B5">
            <v>3506.67</v>
          </cell>
          <cell r="C5">
            <v>31560</v>
          </cell>
          <cell r="D5">
            <v>66600</v>
          </cell>
        </row>
        <row r="6">
          <cell r="A6">
            <v>2024</v>
          </cell>
          <cell r="B6">
            <v>3610</v>
          </cell>
          <cell r="C6">
            <v>32490</v>
          </cell>
          <cell r="D6">
            <v>68500</v>
          </cell>
        </row>
        <row r="7">
          <cell r="A7" t="str">
            <v/>
          </cell>
        </row>
        <row r="8">
          <cell r="A8" t="str">
            <v/>
          </cell>
        </row>
        <row r="9">
          <cell r="A9" t="str">
            <v/>
          </cell>
        </row>
        <row r="10">
          <cell r="A10" t="str">
            <v/>
          </cell>
        </row>
        <row r="11">
          <cell r="A11" t="str">
            <v/>
          </cell>
        </row>
        <row r="12">
          <cell r="A12" t="str">
            <v/>
          </cell>
        </row>
        <row r="13">
          <cell r="A13" t="str">
            <v/>
          </cell>
        </row>
        <row r="14">
          <cell r="A14" t="str">
            <v/>
          </cell>
        </row>
        <row r="15">
          <cell r="A15" t="str">
            <v/>
          </cell>
        </row>
        <row r="16">
          <cell r="A16" t="str">
            <v/>
          </cell>
        </row>
        <row r="17">
          <cell r="A17" t="str">
            <v/>
          </cell>
        </row>
        <row r="18">
          <cell r="A18" t="str">
            <v/>
          </cell>
        </row>
        <row r="19">
          <cell r="A19" t="str">
            <v/>
          </cell>
        </row>
        <row r="20">
          <cell r="A20" t="str">
            <v/>
          </cell>
        </row>
        <row r="21">
          <cell r="A21" t="str">
            <v/>
          </cell>
        </row>
        <row r="22">
          <cell r="A22" t="str">
            <v/>
          </cell>
        </row>
      </sheetData>
      <sheetData sheetId="2">
        <row r="13">
          <cell r="B13">
            <v>93239.99999999999</v>
          </cell>
        </row>
      </sheetData>
      <sheetData sheetId="3">
        <row r="26">
          <cell r="B26">
            <v>30960.03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8"/>
  <sheetViews>
    <sheetView tabSelected="1" zoomScalePageLayoutView="0" workbookViewId="0" topLeftCell="A1">
      <selection activeCell="B12" activeCellId="5" sqref="B3 B5 B6 B7 B11 B12"/>
    </sheetView>
  </sheetViews>
  <sheetFormatPr defaultColWidth="10.28125" defaultRowHeight="15"/>
  <cols>
    <col min="1" max="1" width="46.28125" style="2" customWidth="1"/>
    <col min="2" max="2" width="23.00390625" style="2" customWidth="1"/>
    <col min="3" max="3" width="25.140625" style="2" customWidth="1"/>
    <col min="4" max="4" width="71.00390625" style="2" customWidth="1"/>
    <col min="5" max="5" width="17.7109375" style="2" hidden="1" customWidth="1"/>
    <col min="6" max="6" width="19.140625" style="2" hidden="1" customWidth="1"/>
    <col min="7" max="7" width="14.28125" style="2" hidden="1" customWidth="1"/>
    <col min="8" max="8" width="16.7109375" style="2" hidden="1" customWidth="1"/>
    <col min="9" max="9" width="0" style="2" hidden="1" customWidth="1"/>
    <col min="10" max="13" width="10.28125" style="2" customWidth="1"/>
    <col min="14" max="14" width="11.421875" style="2" customWidth="1"/>
    <col min="15" max="16384" width="10.28125" style="2" customWidth="1"/>
  </cols>
  <sheetData>
    <row r="1" spans="1:7" ht="18">
      <c r="A1" s="1" t="s">
        <v>0</v>
      </c>
      <c r="B1" s="1"/>
      <c r="C1" s="1"/>
      <c r="F1" s="3"/>
      <c r="G1" s="4"/>
    </row>
    <row r="2" ht="14.25">
      <c r="F2" s="5" t="s">
        <v>1</v>
      </c>
    </row>
    <row r="3" spans="1:7" ht="14.25">
      <c r="A3" s="2" t="s">
        <v>2</v>
      </c>
      <c r="B3" s="27"/>
      <c r="C3" s="5"/>
      <c r="D3" s="2" t="s">
        <v>3</v>
      </c>
      <c r="F3" s="2" t="s">
        <v>4</v>
      </c>
      <c r="G3" s="2">
        <f>+'[1]Instructions'!C5</f>
        <v>2023</v>
      </c>
    </row>
    <row r="4" spans="1:7" ht="14.25">
      <c r="A4" s="6"/>
      <c r="B4" s="7"/>
      <c r="C4" s="5"/>
      <c r="F4" s="2" t="s">
        <v>5</v>
      </c>
      <c r="G4" s="8">
        <f>+VLOOKUP(G3,'[1]YMPE and CRA Max''s'!A3:D22,4,FALSE)</f>
        <v>66600</v>
      </c>
    </row>
    <row r="5" spans="1:7" ht="28.5">
      <c r="A5" s="2" t="s">
        <v>6</v>
      </c>
      <c r="B5" s="28" t="s">
        <v>7</v>
      </c>
      <c r="C5" s="9" t="str">
        <f>IF(OR(B5="Y",B5="N")," ","Error, Must Enter Y or N")</f>
        <v> </v>
      </c>
      <c r="D5" s="10" t="s">
        <v>8</v>
      </c>
      <c r="F5" s="2" t="s">
        <v>9</v>
      </c>
      <c r="G5" s="11">
        <f>+'[1]Max Sal and PA Current Year'!B26</f>
        <v>30960.03</v>
      </c>
    </row>
    <row r="6" spans="1:7" ht="28.5">
      <c r="A6" s="2" t="s">
        <v>10</v>
      </c>
      <c r="B6" s="29">
        <f>DATE('[1]Instructions'!C5,1,1)</f>
        <v>44927</v>
      </c>
      <c r="C6" s="9" t="str">
        <f>IF(B6&lt;DATE(G3,1,1),"Error, Must be &gt; or = January 1, "&amp;G3," ")</f>
        <v> </v>
      </c>
      <c r="D6" s="10" t="s">
        <v>11</v>
      </c>
      <c r="F6" s="2" t="s">
        <v>12</v>
      </c>
      <c r="G6" s="2">
        <v>365</v>
      </c>
    </row>
    <row r="7" spans="1:8" ht="28.5">
      <c r="A7" s="2" t="s">
        <v>13</v>
      </c>
      <c r="B7" s="29">
        <f>DATE('[1]Instructions'!C5,12,31)</f>
        <v>45291</v>
      </c>
      <c r="C7" s="9" t="str">
        <f>IF(B7&lt;B6,"Error, End Date Must be after Start Date",IF(B7&gt;DATE(G3,12,31),"Error, End Date Must be &lt; or = Dec 31, "&amp;G3," "))</f>
        <v> </v>
      </c>
      <c r="D7" s="12" t="s">
        <v>14</v>
      </c>
      <c r="F7" s="2" t="s">
        <v>15</v>
      </c>
      <c r="G7" s="8">
        <f>+'[1]Equivalent Salaries'!B13</f>
        <v>93239.99999999999</v>
      </c>
      <c r="H7" s="13"/>
    </row>
    <row r="8" spans="5:10" ht="14.25">
      <c r="E8" s="14"/>
      <c r="F8" s="14" t="s">
        <v>16</v>
      </c>
      <c r="G8" s="15">
        <f>(+B11/B9)/G6*H8</f>
        <v>0</v>
      </c>
      <c r="H8" s="2">
        <f>(+B7-B6+1)</f>
        <v>365</v>
      </c>
      <c r="J8" s="16"/>
    </row>
    <row r="9" spans="1:10" ht="14.25">
      <c r="A9" s="2" t="s">
        <v>17</v>
      </c>
      <c r="B9" s="17">
        <f>+(+B7-B6+1)*1560/G6</f>
        <v>1560</v>
      </c>
      <c r="D9" s="10" t="s">
        <v>18</v>
      </c>
      <c r="F9" s="2" t="s">
        <v>19</v>
      </c>
      <c r="G9" s="15">
        <f>(+(B7-DATE(G3,1,1))+1)/G6</f>
        <v>1</v>
      </c>
      <c r="J9" s="16"/>
    </row>
    <row r="10" ht="14.25">
      <c r="B10" s="18"/>
    </row>
    <row r="11" spans="1:4" ht="14.25">
      <c r="A11" s="2" t="s">
        <v>20</v>
      </c>
      <c r="B11" s="30"/>
      <c r="C11" s="9"/>
      <c r="D11" s="10" t="s">
        <v>21</v>
      </c>
    </row>
    <row r="12" spans="1:4" ht="14.25">
      <c r="A12" s="2" t="s">
        <v>22</v>
      </c>
      <c r="B12" s="31"/>
      <c r="C12" s="9"/>
      <c r="D12" s="10" t="s">
        <v>23</v>
      </c>
    </row>
    <row r="13" spans="1:4" ht="14.25">
      <c r="A13" s="2" t="s">
        <v>24</v>
      </c>
      <c r="B13" s="19">
        <f>IF(OR(B12=0,B16=0),0,+B12/B16)</f>
        <v>0</v>
      </c>
      <c r="C13" s="9" t="str">
        <f>IF(B13&gt;200000,"Warning, High Salary"," ")</f>
        <v> </v>
      </c>
      <c r="D13" s="10" t="s">
        <v>25</v>
      </c>
    </row>
    <row r="15" spans="1:4" ht="14.25">
      <c r="A15" s="2" t="s">
        <v>26</v>
      </c>
      <c r="B15" s="20">
        <f>IF(AND($B$5="Y",$B$13&gt;$G$7),"1.3 &amp; 2",'[1]Instructions'!C7*100)</f>
        <v>1.5</v>
      </c>
      <c r="C15" s="21" t="s">
        <v>27</v>
      </c>
      <c r="D15" s="10" t="s">
        <v>28</v>
      </c>
    </row>
    <row r="16" spans="1:4" ht="14.25">
      <c r="A16" s="2" t="s">
        <v>29</v>
      </c>
      <c r="B16" s="22">
        <f>IF(G8&lt;G9,G8,G9)</f>
        <v>0</v>
      </c>
      <c r="C16" s="2" t="s">
        <v>27</v>
      </c>
      <c r="D16" s="10" t="s">
        <v>30</v>
      </c>
    </row>
    <row r="18" spans="1:7" ht="14.25" thickBot="1">
      <c r="A18" s="2" t="s">
        <v>31</v>
      </c>
      <c r="B18" s="19">
        <f>IF(B5="Y",MAX((0.013*G4*B16+(0.02*(B13-G4)*B16)),('[1]Instructions'!C7*B13*B16)),('[1]Instructions'!C7*B13*B16))</f>
        <v>0</v>
      </c>
      <c r="D18" s="10" t="s">
        <v>32</v>
      </c>
      <c r="F18" s="23"/>
      <c r="G18" s="23"/>
    </row>
    <row r="19" spans="1:16" ht="14.25" thickBot="1">
      <c r="A19" s="2" t="s">
        <v>33</v>
      </c>
      <c r="B19" s="24">
        <f>IF(ROUND(MIN((+(B18*9)-(600*B16)),G5),0)&lt;0,0,ROUND(MIN((+(B18*9)-(600*B16)),G5),0))</f>
        <v>0</v>
      </c>
      <c r="D19" s="10" t="s">
        <v>34</v>
      </c>
      <c r="O19" s="2" t="s">
        <v>27</v>
      </c>
      <c r="P19" s="2" t="s">
        <v>27</v>
      </c>
    </row>
    <row r="20" spans="14:16" ht="14.25">
      <c r="N20" s="25" t="s">
        <v>27</v>
      </c>
      <c r="O20" s="2" t="s">
        <v>27</v>
      </c>
      <c r="P20" s="2" t="s">
        <v>27</v>
      </c>
    </row>
    <row r="22" spans="1:4" ht="30" customHeight="1">
      <c r="A22" s="26" t="s">
        <v>35</v>
      </c>
      <c r="B22" s="26"/>
      <c r="C22" s="26"/>
      <c r="D22" s="26"/>
    </row>
    <row r="23" ht="33.75" customHeight="1"/>
    <row r="24" ht="46.5" customHeight="1">
      <c r="G24" s="23"/>
    </row>
    <row r="28" ht="14.25">
      <c r="G28" s="5"/>
    </row>
  </sheetData>
  <sheetProtection password="A0A8" sheet="1" objects="1" scenarios="1" selectLockedCells="1"/>
  <mergeCells count="2">
    <mergeCell ref="A1:C1"/>
    <mergeCell ref="A22:D2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Public Employees Benefits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Green, Steve PEBA</dc:creator>
  <cp:keywords/>
  <dc:description/>
  <cp:lastModifiedBy>Green, Steve PEBA</cp:lastModifiedBy>
  <dcterms:created xsi:type="dcterms:W3CDTF">2023-11-23T13:50:14Z</dcterms:created>
  <dcterms:modified xsi:type="dcterms:W3CDTF">2023-11-23T13:51:45Z</dcterms:modified>
  <cp:category/>
  <cp:version/>
  <cp:contentType/>
  <cp:contentStatus/>
</cp:coreProperties>
</file>